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r Dept\Benefits\Open Enrollment and Plan Docs\2023-24\"/>
    </mc:Choice>
  </mc:AlternateContent>
  <xr:revisionPtr revIDLastSave="0" documentId="8_{77C0420A-DEC4-4B87-B4A4-FAA95944CD49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Benefits Calc" sheetId="1" r:id="rId1"/>
    <sheet name="Addtl Life" sheetId="4" r:id="rId2"/>
    <sheet name="Sheet2" sheetId="2" state="hidden" r:id="rId3"/>
  </sheets>
  <definedNames>
    <definedName name="_xlnm.Print_Area" localSheetId="1">'Addtl Life'!$B$3:$K$31</definedName>
  </definedNames>
  <calcPr calcId="191029"/>
</workbook>
</file>

<file path=xl/calcChain.xml><?xml version="1.0" encoding="utf-8"?>
<calcChain xmlns="http://schemas.openxmlformats.org/spreadsheetml/2006/main">
  <c r="C36" i="1" l="1"/>
  <c r="E36" i="1"/>
  <c r="I23" i="2" l="1"/>
  <c r="D20" i="2" l="1"/>
  <c r="D19" i="2"/>
  <c r="D18" i="2"/>
  <c r="C20" i="2"/>
  <c r="C19" i="2"/>
  <c r="C18" i="2"/>
  <c r="C17" i="2"/>
  <c r="G26" i="4" l="1"/>
  <c r="K12" i="4"/>
  <c r="C26" i="4"/>
  <c r="E38" i="1" s="1"/>
  <c r="E14" i="1"/>
  <c r="E10" i="1" l="1"/>
  <c r="E23" i="1" l="1"/>
  <c r="E18" i="1" l="1"/>
  <c r="E8" i="1" l="1"/>
  <c r="E21" i="1" l="1"/>
  <c r="E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its</author>
    <author>Vanessa Vu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This is the monthly amount the College contributes toward your premium costs.
</t>
        </r>
      </text>
    </comment>
    <comment ref="E25" authorId="1" shapeId="0" xr:uid="{00000000-0006-0000-0000-000002000000}">
      <text>
        <r>
          <rPr>
            <sz val="9"/>
            <color indexed="81"/>
            <rFont val="Tahoma"/>
            <family val="2"/>
          </rPr>
          <t>This amount is subject to change pending contract ratifications.</t>
        </r>
      </text>
    </comment>
  </commentList>
</comments>
</file>

<file path=xl/sharedStrings.xml><?xml version="1.0" encoding="utf-8"?>
<sst xmlns="http://schemas.openxmlformats.org/spreadsheetml/2006/main" count="138" uniqueCount="93">
  <si>
    <t>Medical Tier</t>
  </si>
  <si>
    <t>Employee Only</t>
  </si>
  <si>
    <t>Employee + Family</t>
  </si>
  <si>
    <t>Medical Plan</t>
  </si>
  <si>
    <t>Kaiser</t>
  </si>
  <si>
    <t>Employee Group</t>
  </si>
  <si>
    <t>Classified</t>
  </si>
  <si>
    <t>Full Time Faculty</t>
  </si>
  <si>
    <t>PT Faculty</t>
  </si>
  <si>
    <t>Other</t>
  </si>
  <si>
    <t>FT Faculty</t>
  </si>
  <si>
    <t>Admin</t>
  </si>
  <si>
    <t>Emp Only</t>
  </si>
  <si>
    <t>Emp +1</t>
  </si>
  <si>
    <t>Dental</t>
  </si>
  <si>
    <t>Willamette</t>
  </si>
  <si>
    <t>Vision</t>
  </si>
  <si>
    <t>Dental Plan</t>
  </si>
  <si>
    <t>Vision Plan</t>
  </si>
  <si>
    <t>Life</t>
  </si>
  <si>
    <t>Dental Tier</t>
  </si>
  <si>
    <t>Vision Tier</t>
  </si>
  <si>
    <t>2. Your fringe package amount is based on your medical selection.</t>
  </si>
  <si>
    <t>1. This tool should be used for estimates only. The actual cost may vary.</t>
  </si>
  <si>
    <t>Clackamas Community College</t>
  </si>
  <si>
    <t>Please Select</t>
  </si>
  <si>
    <t xml:space="preserve">Total Monthly Out of Pocket </t>
  </si>
  <si>
    <t>Life and AD&amp;D</t>
  </si>
  <si>
    <t>No Life</t>
  </si>
  <si>
    <t>Employee + Spouse/Partner</t>
  </si>
  <si>
    <t>VSP Choice</t>
  </si>
  <si>
    <t>VSP Choice Plus</t>
  </si>
  <si>
    <t>Moda Opal</t>
  </si>
  <si>
    <t>Kaiser Plan 1 ($0 deductible)</t>
  </si>
  <si>
    <t>Moda Plan 1 ($400 deductible)</t>
  </si>
  <si>
    <t>Moda Plan 2 ($800 deductible)</t>
  </si>
  <si>
    <t>Kaiser Plan 3 ($1600 deductible w/HSA)</t>
  </si>
  <si>
    <t>Moda Plan 6 ($1600 deductible w/HSA)</t>
  </si>
  <si>
    <t>Life Insurance</t>
  </si>
  <si>
    <t>Long Term Disability</t>
  </si>
  <si>
    <t>To find your monthly out of pocket cost, update ALL blue fields below</t>
  </si>
  <si>
    <t>3. Refer to your Collective Bargaining Agreement for additional information (if applicable).</t>
  </si>
  <si>
    <t>Employee + Child(ren)</t>
  </si>
  <si>
    <t>Emp +Fam</t>
  </si>
  <si>
    <t>Emp +Child</t>
  </si>
  <si>
    <t>Delta Exclusive PPO</t>
  </si>
  <si>
    <t>Delta Premier 1</t>
  </si>
  <si>
    <t>ptf calc</t>
  </si>
  <si>
    <t>Kaiser Plan 2A ($800 deductible)</t>
  </si>
  <si>
    <r>
      <rPr>
        <b/>
        <sz val="11"/>
        <color rgb="FFC00000"/>
        <rFont val="Arial"/>
        <family val="2"/>
      </rPr>
      <t>Enter Gross Monthly Salary</t>
    </r>
    <r>
      <rPr>
        <sz val="11"/>
        <color rgb="FFC00000"/>
        <rFont val="Arial"/>
        <family val="2"/>
      </rPr>
      <t xml:space="preserve"> -</t>
    </r>
    <r>
      <rPr>
        <i/>
        <sz val="11"/>
        <color rgb="FFC00000"/>
        <rFont val="Arial"/>
        <family val="2"/>
      </rPr>
      <t xml:space="preserve"> Admin &amp; FT Faculty Only</t>
    </r>
  </si>
  <si>
    <t>Administrative</t>
  </si>
  <si>
    <t>Associate Faculty</t>
  </si>
  <si>
    <t>Medical</t>
  </si>
  <si>
    <t>Short Term Disability</t>
  </si>
  <si>
    <t>Enter Gross Monthly Salary</t>
  </si>
  <si>
    <t>Voluntary Benefits through OEBB</t>
  </si>
  <si>
    <t>Monthly Premium</t>
  </si>
  <si>
    <t>Add'l Life Insurance</t>
  </si>
  <si>
    <t>Under 25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</si>
  <si>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</si>
  <si>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</si>
  <si>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</si>
  <si>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</si>
  <si>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</si>
  <si>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</si>
  <si>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</si>
  <si>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</si>
  <si>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</si>
  <si>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</si>
  <si>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</si>
  <si>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In the green field below, enter the policy amount that you would like in $10,000 increments</t>
  </si>
  <si>
    <t>Rate:</t>
  </si>
  <si>
    <t>Policy Amount:</t>
  </si>
  <si>
    <t>Premium:</t>
  </si>
  <si>
    <t>Monthly Rate Per Each $10,000 of Benefit</t>
  </si>
  <si>
    <t>Employee ($10,000 - $500,000 Maximum Benefit)</t>
  </si>
  <si>
    <t>OEBB Additional Life Insurance Premium Calculation</t>
  </si>
  <si>
    <t>Spouse/Partner ($10,000 - $500,000 Maximum Benefit)</t>
  </si>
  <si>
    <t>If employee HAS NOT used tobacco in the past 12 months</t>
  </si>
  <si>
    <t>If employee HAS used tobacco in the past 12 months</t>
  </si>
  <si>
    <t>To calculate your monthly premium, follow the steps listed below:</t>
  </si>
  <si>
    <t>If spouse/partner HAS NOT used tobacco in the past 12 months</t>
  </si>
  <si>
    <t>If spouse/partner HAS used tobacco in the past 12 months</t>
  </si>
  <si>
    <t>Monthly Rate Per Each $2,000 of Benefit</t>
  </si>
  <si>
    <t>For any newly eligible employee, the optional employee life has a guarantee issue enrollment amount of up to $200,000 without needing to submit a medical history</t>
  </si>
  <si>
    <t>For any newly eligible employee, the optional spouse/partner life has a guarantee issue enrollment amount of up to $30,000 without needing to submit a medical history</t>
  </si>
  <si>
    <t>Child ($2,000 - $10,000 Maximum Benefit)</t>
  </si>
  <si>
    <t>In the blue field below, enter the non-tobacco or tobacco rate for the applicable age bracket as of October 1</t>
  </si>
  <si>
    <t>Age as of October 1</t>
  </si>
  <si>
    <t>2023-2024 Monthly Benefits Cost Estimator</t>
  </si>
  <si>
    <t>Premiums are subject to payroll deductions each month.</t>
  </si>
  <si>
    <t>Refer to your Collective Bargaining Agreement for benefit eligibility.</t>
  </si>
  <si>
    <t>select 'Addtl Life' tab for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</si>
</sst>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;[Red]&quot;$&quot;#,##0.00"/>
    <numFmt numFmtId="166" formatCode="_(&quot;$&quot;* #,##0.000_);_(&quot;$&quot;* \(#,##0.000\);_(&quot;$&quot;* &quot;-&quot;??_);_(@_)"/>
    <numFmt numFmtId="167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color rgb="FFC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C0000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i/>
      <sz val="11"/>
      <color rgb="FFC00000"/>
      <name val="Arial"/>
      <family val="2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12"/>
      <name val="Arial"/>
      <family val="2"/>
    </font>
    <font>
      <b/>
      <sz val="16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F386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1" fillId="0" borderId="0" applyFont="0" applyFill="0" applyBorder="0" applyAlignment="0" applyProtection="0"/>
  </cellStyleXfs>
  <cellXfs count="117">
    <xf numFmtId="0" fontId="0" fillId="0" borderId="0" xfId="0"/>
    <xf numFmtId="164" fontId="0" fillId="0" borderId="0" xfId="0" applyNumberFormat="1"/>
    <xf numFmtId="0" fontId="2" fillId="0" borderId="0" xfId="1" applyFont="1" applyAlignment="1">
      <alignment horizontal="left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2" xfId="0" applyFont="1" applyBorder="1"/>
    <xf numFmtId="0" fontId="6" fillId="0" borderId="4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0" fontId="6" fillId="0" borderId="6" xfId="0" applyFont="1" applyBorder="1"/>
    <xf numFmtId="0" fontId="7" fillId="0" borderId="7" xfId="0" applyFont="1" applyBorder="1"/>
    <xf numFmtId="0" fontId="10" fillId="0" borderId="0" xfId="0" applyFont="1"/>
    <xf numFmtId="0" fontId="5" fillId="0" borderId="0" xfId="0" applyFont="1" applyAlignment="1">
      <alignment horizontal="left"/>
    </xf>
    <xf numFmtId="8" fontId="5" fillId="0" borderId="0" xfId="0" applyNumberFormat="1" applyFont="1" applyAlignment="1">
      <alignment horizontal="right"/>
    </xf>
    <xf numFmtId="8" fontId="5" fillId="0" borderId="3" xfId="0" applyNumberFormat="1" applyFont="1" applyBorder="1" applyAlignment="1">
      <alignment horizontal="right"/>
    </xf>
    <xf numFmtId="8" fontId="7" fillId="0" borderId="5" xfId="0" applyNumberFormat="1" applyFont="1" applyBorder="1" applyAlignment="1">
      <alignment horizontal="right"/>
    </xf>
    <xf numFmtId="8" fontId="7" fillId="0" borderId="8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 wrapText="1"/>
    </xf>
    <xf numFmtId="165" fontId="0" fillId="0" borderId="0" xfId="0" applyNumberFormat="1"/>
    <xf numFmtId="8" fontId="7" fillId="0" borderId="0" xfId="0" applyNumberFormat="1" applyFont="1" applyFill="1" applyBorder="1"/>
    <xf numFmtId="8" fontId="7" fillId="2" borderId="5" xfId="0" applyNumberFormat="1" applyFont="1" applyFill="1" applyBorder="1" applyAlignment="1">
      <alignment horizontal="right"/>
    </xf>
    <xf numFmtId="7" fontId="8" fillId="2" borderId="5" xfId="0" applyNumberFormat="1" applyFont="1" applyFill="1" applyBorder="1" applyAlignment="1">
      <alignment horizontal="right"/>
    </xf>
    <xf numFmtId="8" fontId="13" fillId="4" borderId="11" xfId="0" applyNumberFormat="1" applyFont="1" applyFill="1" applyBorder="1" applyAlignment="1">
      <alignment horizontal="right"/>
    </xf>
    <xf numFmtId="0" fontId="6" fillId="0" borderId="4" xfId="0" applyFont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0" fontId="17" fillId="0" borderId="4" xfId="0" applyFont="1" applyBorder="1" applyAlignment="1">
      <alignment horizontal="center" vertical="top"/>
    </xf>
    <xf numFmtId="0" fontId="18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44" fontId="0" fillId="0" borderId="0" xfId="0" applyNumberFormat="1"/>
    <xf numFmtId="2" fontId="3" fillId="0" borderId="0" xfId="0" applyNumberFormat="1" applyFont="1" applyFill="1"/>
    <xf numFmtId="8" fontId="7" fillId="0" borderId="0" xfId="0" applyNumberFormat="1" applyFont="1"/>
    <xf numFmtId="0" fontId="15" fillId="0" borderId="0" xfId="0" applyFont="1"/>
    <xf numFmtId="0" fontId="6" fillId="0" borderId="0" xfId="0" applyFont="1" applyBorder="1"/>
    <xf numFmtId="0" fontId="23" fillId="0" borderId="0" xfId="0" applyFont="1"/>
    <xf numFmtId="0" fontId="5" fillId="0" borderId="0" xfId="0" applyFont="1" applyAlignment="1">
      <alignment horizontal="center"/>
    </xf>
    <xf numFmtId="8" fontId="5" fillId="0" borderId="0" xfId="0" applyNumberFormat="1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vertical="top" wrapText="1"/>
    </xf>
    <xf numFmtId="164" fontId="7" fillId="2" borderId="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5" xfId="0" applyBorder="1"/>
    <xf numFmtId="0" fontId="0" fillId="7" borderId="4" xfId="0" applyFill="1" applyBorder="1" applyAlignment="1"/>
    <xf numFmtId="0" fontId="0" fillId="6" borderId="4" xfId="0" applyFill="1" applyBorder="1" applyAlignment="1">
      <alignment horizontal="left"/>
    </xf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0" fillId="0" borderId="0" xfId="0" applyFont="1" applyBorder="1"/>
    <xf numFmtId="44" fontId="0" fillId="2" borderId="5" xfId="2" applyFont="1" applyFill="1" applyBorder="1"/>
    <xf numFmtId="0" fontId="0" fillId="0" borderId="4" xfId="0" applyBorder="1"/>
    <xf numFmtId="0" fontId="0" fillId="0" borderId="4" xfId="0" applyBorder="1" applyAlignment="1"/>
    <xf numFmtId="44" fontId="0" fillId="2" borderId="0" xfId="2" applyFont="1" applyFill="1" applyBorder="1"/>
    <xf numFmtId="0" fontId="26" fillId="0" borderId="6" xfId="0" applyFont="1" applyBorder="1" applyAlignment="1">
      <alignment vertical="top" wrapText="1"/>
    </xf>
    <xf numFmtId="0" fontId="26" fillId="0" borderId="7" xfId="0" applyFont="1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12" xfId="0" applyBorder="1" applyAlignment="1">
      <alignment horizontal="center"/>
    </xf>
    <xf numFmtId="166" fontId="0" fillId="0" borderId="12" xfId="2" applyNumberFormat="1" applyFont="1" applyBorder="1"/>
    <xf numFmtId="0" fontId="24" fillId="8" borderId="13" xfId="0" applyFont="1" applyFill="1" applyBorder="1" applyAlignment="1">
      <alignment horizontal="center"/>
    </xf>
    <xf numFmtId="0" fontId="22" fillId="8" borderId="12" xfId="0" applyFont="1" applyFill="1" applyBorder="1" applyAlignment="1">
      <alignment horizontal="center" wrapText="1"/>
    </xf>
    <xf numFmtId="0" fontId="24" fillId="8" borderId="17" xfId="0" applyFont="1" applyFill="1" applyBorder="1" applyAlignment="1">
      <alignment horizontal="center"/>
    </xf>
    <xf numFmtId="0" fontId="22" fillId="8" borderId="16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25" fillId="7" borderId="0" xfId="0" applyFont="1" applyFill="1" applyBorder="1" applyAlignment="1"/>
    <xf numFmtId="0" fontId="0" fillId="7" borderId="0" xfId="0" applyFill="1" applyBorder="1"/>
    <xf numFmtId="0" fontId="25" fillId="6" borderId="0" xfId="0" applyFont="1" applyFill="1" applyBorder="1" applyAlignment="1"/>
    <xf numFmtId="0" fontId="0" fillId="6" borderId="0" xfId="0" applyFill="1" applyBorder="1"/>
    <xf numFmtId="0" fontId="28" fillId="0" borderId="0" xfId="0" applyFont="1" applyBorder="1"/>
    <xf numFmtId="166" fontId="0" fillId="0" borderId="5" xfId="0" applyNumberFormat="1" applyFill="1" applyBorder="1"/>
    <xf numFmtId="0" fontId="29" fillId="5" borderId="1" xfId="0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/>
    </xf>
    <xf numFmtId="0" fontId="29" fillId="5" borderId="3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9" fillId="5" borderId="6" xfId="0" applyFont="1" applyFill="1" applyBorder="1" applyAlignment="1">
      <alignment horizontal="center"/>
    </xf>
    <xf numFmtId="0" fontId="29" fillId="5" borderId="7" xfId="0" applyFont="1" applyFill="1" applyBorder="1" applyAlignment="1">
      <alignment horizontal="center"/>
    </xf>
    <xf numFmtId="0" fontId="29" fillId="5" borderId="8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0" fontId="1" fillId="0" borderId="7" xfId="1" applyFont="1" applyBorder="1" applyAlignment="1">
      <alignment horizontal="left"/>
    </xf>
    <xf numFmtId="0" fontId="1" fillId="0" borderId="8" xfId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9" fillId="5" borderId="6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4" borderId="9" xfId="0" applyFont="1" applyFill="1" applyBorder="1" applyAlignment="1">
      <alignment horizontal="right"/>
    </xf>
    <xf numFmtId="0" fontId="13" fillId="4" borderId="10" xfId="0" applyFont="1" applyFill="1" applyBorder="1" applyAlignment="1">
      <alignment horizontal="right"/>
    </xf>
    <xf numFmtId="0" fontId="0" fillId="0" borderId="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25" fillId="5" borderId="4" xfId="0" applyFont="1" applyFill="1" applyBorder="1" applyAlignment="1">
      <alignment horizontal="left"/>
    </xf>
    <xf numFmtId="0" fontId="25" fillId="5" borderId="0" xfId="0" applyFont="1" applyFill="1" applyBorder="1" applyAlignment="1">
      <alignment horizontal="left"/>
    </xf>
    <xf numFmtId="0" fontId="25" fillId="5" borderId="5" xfId="0" applyFont="1" applyFill="1" applyBorder="1" applyAlignment="1">
      <alignment horizontal="left"/>
    </xf>
    <xf numFmtId="0" fontId="27" fillId="4" borderId="12" xfId="0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/>
    </xf>
    <xf numFmtId="0" fontId="27" fillId="4" borderId="16" xfId="0" applyFont="1" applyFill="1" applyBorder="1" applyAlignment="1">
      <alignment horizontal="center"/>
    </xf>
    <xf numFmtId="0" fontId="22" fillId="8" borderId="14" xfId="0" applyFont="1" applyFill="1" applyBorder="1" applyAlignment="1">
      <alignment horizontal="center"/>
    </xf>
    <xf numFmtId="0" fontId="22" fillId="8" borderId="15" xfId="0" applyFont="1" applyFill="1" applyBorder="1" applyAlignment="1">
      <alignment horizontal="center"/>
    </xf>
    <xf numFmtId="0" fontId="22" fillId="8" borderId="12" xfId="0" applyFont="1" applyFill="1" applyBorder="1" applyAlignment="1">
      <alignment horizontal="center"/>
    </xf>
    <xf numFmtId="0" fontId="22" fillId="8" borderId="18" xfId="0" applyFont="1" applyFill="1" applyBorder="1" applyAlignment="1">
      <alignment horizontal="center"/>
    </xf>
    <xf numFmtId="0" fontId="7" fillId="3" borderId="0" xfId="0" applyFont="1" applyFill="1" applyBorder="1" applyProtection="1">
      <protection locked="0"/>
    </xf>
    <xf numFmtId="164" fontId="7" fillId="3" borderId="0" xfId="0" applyNumberFormat="1" applyFont="1" applyFill="1" applyBorder="1" applyProtection="1">
      <protection locked="0"/>
    </xf>
    <xf numFmtId="166" fontId="0" fillId="7" borderId="0" xfId="0" applyNumberFormat="1" applyFill="1" applyBorder="1" applyProtection="1">
      <protection locked="0"/>
    </xf>
    <xf numFmtId="167" fontId="0" fillId="6" borderId="5" xfId="2" applyNumberFormat="1" applyFont="1" applyFill="1" applyBorder="1" applyProtection="1">
      <protection locked="0"/>
    </xf>
    <xf numFmtId="167" fontId="0" fillId="6" borderId="0" xfId="2" applyNumberFormat="1" applyFont="1" applyFill="1" applyBorder="1" applyProtection="1">
      <protection locked="0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1F38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9"/>
  <sheetViews>
    <sheetView tabSelected="1" workbookViewId="0">
      <selection activeCell="C6" sqref="C6"/>
    </sheetView>
  </sheetViews>
  <sheetFormatPr defaultColWidth="9.140625" defaultRowHeight="15" x14ac:dyDescent="0.25"/>
  <cols>
    <col min="1" max="1" width="4" style="5" customWidth="1"/>
    <col min="2" max="2" width="24.140625" style="4" bestFit="1" customWidth="1"/>
    <col min="3" max="3" width="41.5703125" style="5" bestFit="1" customWidth="1"/>
    <col min="4" max="4" width="4" style="5" customWidth="1"/>
    <col min="5" max="5" width="25.28515625" style="16" bestFit="1" customWidth="1"/>
    <col min="6" max="6" width="9.140625" style="5"/>
    <col min="7" max="7" width="11.5703125" style="5" bestFit="1" customWidth="1"/>
    <col min="8" max="16384" width="9.140625" style="5"/>
  </cols>
  <sheetData>
    <row r="1" spans="2:7" ht="15.75" thickBot="1" x14ac:dyDescent="0.3"/>
    <row r="2" spans="2:7" ht="20.25" x14ac:dyDescent="0.3">
      <c r="B2" s="77" t="s">
        <v>24</v>
      </c>
      <c r="C2" s="78"/>
      <c r="D2" s="78"/>
      <c r="E2" s="79"/>
    </row>
    <row r="3" spans="2:7" ht="18.75" thickBot="1" x14ac:dyDescent="0.3">
      <c r="B3" s="92" t="s">
        <v>89</v>
      </c>
      <c r="C3" s="93"/>
      <c r="D3" s="93"/>
      <c r="E3" s="94"/>
    </row>
    <row r="4" spans="2:7" ht="16.5" thickBot="1" x14ac:dyDescent="0.3">
      <c r="B4" s="89" t="s">
        <v>40</v>
      </c>
      <c r="C4" s="90"/>
      <c r="D4" s="90"/>
      <c r="E4" s="91"/>
    </row>
    <row r="5" spans="2:7" x14ac:dyDescent="0.25">
      <c r="B5" s="6"/>
      <c r="C5" s="7"/>
      <c r="D5" s="7"/>
      <c r="E5" s="17"/>
    </row>
    <row r="6" spans="2:7" s="10" customFormat="1" ht="15.75" x14ac:dyDescent="0.25">
      <c r="B6" s="8" t="s">
        <v>5</v>
      </c>
      <c r="C6" s="112" t="s">
        <v>25</v>
      </c>
      <c r="D6" s="9"/>
      <c r="E6" s="18"/>
    </row>
    <row r="7" spans="2:7" s="10" customFormat="1" ht="15.75" x14ac:dyDescent="0.25">
      <c r="B7" s="26"/>
      <c r="C7" s="27"/>
      <c r="D7" s="27"/>
      <c r="E7" s="28"/>
    </row>
    <row r="8" spans="2:7" s="10" customFormat="1" ht="15.75" x14ac:dyDescent="0.25">
      <c r="B8" s="8" t="s">
        <v>0</v>
      </c>
      <c r="C8" s="112" t="s">
        <v>25</v>
      </c>
      <c r="D8" s="9"/>
      <c r="E8" s="24" t="str">
        <f>IF(AND(C6=Sheet2!B3,C8=Sheet2!B10),Sheet2!A17,IF(AND(C6=Sheet2!B3,C8=Sheet2!B11),Sheet2!A18,IF(AND(C6=Sheet2!B3,C8=Sheet2!B12),Sheet2!A19,IF(AND(C6=Sheet2!B3,C8=Sheet2!B13),Sheet2!A20,IF(AND(C6=Sheet2!B4,C8=Sheet2!B10),Sheet2!B17,IF(AND(C6=Sheet2!B4,C8=Sheet2!B11),Sheet2!B18,IF(AND(C6=Sheet2!B4,C8=Sheet2!B12),Sheet2!B19,IF(AND(C6=Sheet2!B4,C8=Sheet2!B13),Sheet2!B20,IF(AND(C6=Sheet2!B5,C8=Sheet2!B10),Sheet2!C17,IF(AND(C6=Sheet2!B5,C8=Sheet2!B11),Sheet2!C18,IF(AND(C6=Sheet2!B5,C8=Sheet2!B12),Sheet2!C19,IF(AND(C6=Sheet2!B5,C8=Sheet2!B13),Sheet2!C20,IF(C6=Sheet2!B6,Sheet2!D17,IF(C6=Sheet2!B7,Sheet2!E17,"Select Group and Tier"))))))))))))))</f>
        <v>Select Group and Tier</v>
      </c>
    </row>
    <row r="9" spans="2:7" s="10" customFormat="1" ht="15.75" x14ac:dyDescent="0.25">
      <c r="B9" s="8"/>
      <c r="C9" s="9"/>
      <c r="D9" s="9"/>
      <c r="E9" s="18"/>
    </row>
    <row r="10" spans="2:7" s="10" customFormat="1" ht="15.75" x14ac:dyDescent="0.25">
      <c r="B10" s="8" t="s">
        <v>3</v>
      </c>
      <c r="C10" s="112" t="s">
        <v>25</v>
      </c>
      <c r="D10" s="9"/>
      <c r="E10" s="23" t="str">
        <f>IF(AND(C8=Sheet2!B10,C10=Sheet2!B23),Sheet2!C23,IF(AND(C8=Sheet2!B11,C10=Sheet2!B23),Sheet2!D23,IF(AND(C8=Sheet2!B12,C10=Sheet2!B23),Sheet2!E23,IF(AND(C8=Sheet2!B13,C10=Sheet2!B23),Sheet2!F23,IF(AND(C8=Sheet2!B10,C10=Sheet2!B24),Sheet2!C24,IF(AND(C8=Sheet2!B11,C10=Sheet2!B24),Sheet2!D24,IF(AND(C8=Sheet2!B10,C10=Sheet2!B25),Sheet2!C25,IF(AND(C8=Sheet2!B11,C10=Sheet2!B25),Sheet2!D25,IF(AND(C8=Sheet2!B12,C10=Sheet2!B25),Sheet2!E25,IF(AND(C8=Sheet2!B13,C10=Sheet2!B25),Sheet2!F25,IF(AND(C8=Sheet2!B10,C10=Sheet2!B26),Sheet2!C26,IF(AND(C8=Sheet2!B11,C10=Sheet2!B26),Sheet2!D26,IF(AND(C8=Sheet2!B12,C10=Sheet2!B26),Sheet2!E26,IF(AND(C8=Sheet2!B13,C10=Sheet2!B26),Sheet2!F26,IF(AND(C8=Sheet2!B10,C10=Sheet2!B27),Sheet2!C27,IF(AND(C8=Sheet2!B11,C10=Sheet2!B27),Sheet2!D27,IF(AND(C8=Sheet2!B12,C10=Sheet2!B27),Sheet2!E27,IF(AND(C8=Sheet2!B13,C10=Sheet2!B27),Sheet2!F27,IF(AND(C8=Sheet2!B10,C10=Sheet2!B28),Sheet2!C28,IF(AND(C8=Sheet2!B11,C10=Sheet2!B28),Sheet2!D28,IF(AND(C8=Sheet2!B12,C10=Sheet2!B28),Sheet2!E28,IF(AND(C8=Sheet2!B12,C10=Sheet2!B24),Sheet2!E24,IF(AND(C8=Sheet2!B13,C10=Sheet2!B24),Sheet2!F24,IF(AND(C8=Sheet2!B13,C10=Sheet2!B28),Sheet2!F28,"Select Tier and Plan"))))))))))))))))))))))))</f>
        <v>Select Tier and Plan</v>
      </c>
    </row>
    <row r="11" spans="2:7" s="10" customFormat="1" ht="15.75" x14ac:dyDescent="0.25">
      <c r="B11" s="8"/>
      <c r="C11" s="9"/>
      <c r="D11" s="9"/>
      <c r="E11" s="18"/>
    </row>
    <row r="12" spans="2:7" s="10" customFormat="1" ht="15.75" x14ac:dyDescent="0.25">
      <c r="B12" s="8" t="s">
        <v>20</v>
      </c>
      <c r="C12" s="112" t="s">
        <v>25</v>
      </c>
      <c r="D12" s="9"/>
      <c r="E12" s="18"/>
    </row>
    <row r="13" spans="2:7" s="10" customFormat="1" ht="15.75" x14ac:dyDescent="0.25">
      <c r="B13" s="8"/>
      <c r="C13" s="9"/>
      <c r="D13" s="9"/>
      <c r="E13" s="18"/>
    </row>
    <row r="14" spans="2:7" s="10" customFormat="1" ht="15.75" x14ac:dyDescent="0.25">
      <c r="B14" s="8" t="s">
        <v>17</v>
      </c>
      <c r="C14" s="112" t="s">
        <v>25</v>
      </c>
      <c r="D14" s="9"/>
      <c r="E14" s="23" t="str">
        <f>IF(AND(C12=Sheet2!B10,C14=Sheet2!B31),Sheet2!C31,IF(AND(C12=Sheet2!B11,C14=Sheet2!B31),Sheet2!D31,IF(AND(C12=Sheet2!B12,C14=Sheet2!B31),Sheet2!E31,IF(AND(C12=Sheet2!B13,C14=Sheet2!B31),Sheet2!F31,IF(AND(C12=Sheet2!B10,C14=Sheet2!B32),Sheet2!C32,IF(AND(C12=Sheet2!B11,C14=Sheet2!B32),Sheet2!D32,IF(AND(C12=Sheet2!B12,C14=Sheet2!B32),Sheet2!E32,IF(AND(C12=Sheet2!B13,C14=Sheet2!B32),Sheet2!F32,IF(AND(C12=Sheet2!B10,C14=Sheet2!B33),Sheet2!C33,IF(AND(C12=Sheet2!B11,C14=Sheet2!B33),Sheet2!D33,IF(AND(C12=Sheet2!B12,C14=Sheet2!B33),Sheet2!E33,IF(AND(C12=Sheet2!B13,C14=Sheet2!B33),Sheet2!F33,IF(AND(C12=Sheet2!B10,C14=Sheet2!B34),Sheet2!C34,IF(AND(C12=Sheet2!B11,C14=Sheet2!B34),Sheet2!D34,IF(AND(C12=Sheet2!B12,C14=Sheet2!B34),Sheet2!E34,IF(AND(C12=Sheet2!B13,C14=Sheet2!B34),Sheet2!F34,"Select Tier and Plan"))))))))))))))))</f>
        <v>Select Tier and Plan</v>
      </c>
    </row>
    <row r="15" spans="2:7" s="10" customFormat="1" ht="15.75" x14ac:dyDescent="0.25">
      <c r="B15" s="8"/>
      <c r="C15" s="9"/>
      <c r="D15" s="9"/>
      <c r="E15" s="18"/>
    </row>
    <row r="16" spans="2:7" s="10" customFormat="1" ht="15.75" x14ac:dyDescent="0.25">
      <c r="B16" s="8" t="s">
        <v>21</v>
      </c>
      <c r="C16" s="112" t="s">
        <v>25</v>
      </c>
      <c r="D16" s="9"/>
      <c r="E16" s="18"/>
      <c r="G16" s="36"/>
    </row>
    <row r="17" spans="2:13" s="10" customFormat="1" ht="15.75" x14ac:dyDescent="0.25">
      <c r="B17" s="8"/>
      <c r="C17" s="9"/>
      <c r="D17" s="9"/>
      <c r="E17" s="18"/>
    </row>
    <row r="18" spans="2:13" s="10" customFormat="1" ht="15.75" x14ac:dyDescent="0.25">
      <c r="B18" s="8" t="s">
        <v>18</v>
      </c>
      <c r="C18" s="112" t="s">
        <v>25</v>
      </c>
      <c r="D18" s="9"/>
      <c r="E18" s="23" t="str">
        <f>IF(AND(C16=Sheet2!B10,C18=Sheet2!B37),Sheet2!C37,IF(AND(C16=Sheet2!B11,C18=Sheet2!B37),Sheet2!D37,IF(AND(C16=Sheet2!B12,C18=Sheet2!B37),Sheet2!E37,IF(AND(C16=Sheet2!B13,C18=Sheet2!B37),Sheet2!F37,IF(AND(C16=Sheet2!B10,C18=Sheet2!B38),Sheet2!C38,IF(AND(C16=Sheet2!B11,C18=Sheet2!B38),Sheet2!D38,IF(AND(C16=Sheet2!B12,C18=Sheet2!B38),Sheet2!E38,IF(AND(C16=Sheet2!B13,C18=Sheet2!B38),Sheet2!F38,IF(AND(C16=Sheet2!B10,C18=Sheet2!B39),Sheet2!C39,IF(AND(C16=Sheet2!B11,C18=Sheet2!B39),Sheet2!D39,IF(AND(C16=Sheet2!B12,C18=Sheet2!B39),Sheet2!E39,IF(AND(C16=Sheet2!B13,C18=Sheet2!B39),Sheet2!F39,IF(AND(C16=Sheet2!B10,C18=Sheet2!B40),Sheet2!C40,IF(AND(C16=Sheet2!B11,C18=Sheet2!B40),Sheet2!D40,IF(AND(C16=Sheet2!B12,C18=Sheet2!B40),Sheet2!E40,IF(AND(C16=Sheet2!B13,C18=Sheet2!B40),Sheet2!F40,"Select Tier and Plan"))))))))))))))))</f>
        <v>Select Tier and Plan</v>
      </c>
    </row>
    <row r="19" spans="2:13" s="10" customFormat="1" ht="15.75" x14ac:dyDescent="0.25">
      <c r="B19" s="8"/>
      <c r="C19" s="9"/>
      <c r="D19" s="9"/>
      <c r="E19" s="18"/>
    </row>
    <row r="20" spans="2:13" s="11" customFormat="1" x14ac:dyDescent="0.2">
      <c r="B20" s="95" t="s">
        <v>49</v>
      </c>
      <c r="C20" s="96"/>
      <c r="D20" s="96"/>
      <c r="E20" s="97"/>
    </row>
    <row r="21" spans="2:13" s="10" customFormat="1" ht="15.75" x14ac:dyDescent="0.25">
      <c r="B21" s="8" t="s">
        <v>39</v>
      </c>
      <c r="C21" s="113">
        <v>0</v>
      </c>
      <c r="D21" s="9"/>
      <c r="E21" s="23">
        <f>IF(OR(C6=Sheet2!B6,C6=Sheet2!B7),0,C21*0.00318)</f>
        <v>0</v>
      </c>
    </row>
    <row r="22" spans="2:13" s="10" customFormat="1" ht="17.25" customHeight="1" x14ac:dyDescent="0.2">
      <c r="B22" s="29"/>
      <c r="C22" s="9"/>
      <c r="D22" s="9"/>
      <c r="E22" s="18"/>
    </row>
    <row r="23" spans="2:13" s="10" customFormat="1" ht="15.75" x14ac:dyDescent="0.25">
      <c r="B23" s="8" t="s">
        <v>38</v>
      </c>
      <c r="C23" s="22"/>
      <c r="D23" s="9"/>
      <c r="E23" s="23" t="str">
        <f>IF(AND(C6=Sheet2!B3),Sheet2!C45,IF(AND(C6=Sheet2!B4),Sheet2!C43,IF(AND(C6=Sheet2!B5),Sheet2!C43,IF(AND(C6=Sheet2!B6),Sheet2!C45,IF(AND(C6=Sheet2!B7),Sheet2!C45,"Select Employee Group")))))</f>
        <v>Select Employee Group</v>
      </c>
    </row>
    <row r="24" spans="2:13" s="10" customFormat="1" ht="16.5" thickBot="1" x14ac:dyDescent="0.3">
      <c r="B24" s="12"/>
      <c r="C24" s="13"/>
      <c r="D24" s="13"/>
      <c r="E24" s="19"/>
    </row>
    <row r="25" spans="2:13" s="14" customFormat="1" ht="21" thickBot="1" x14ac:dyDescent="0.35">
      <c r="B25" s="98" t="s">
        <v>26</v>
      </c>
      <c r="C25" s="99"/>
      <c r="D25" s="99"/>
      <c r="E25" s="25" t="str">
        <f>IF(SUM(E8:E23)&gt;0,SUM(E8:E23),"$0.00")</f>
        <v>$0.00</v>
      </c>
    </row>
    <row r="26" spans="2:13" ht="14.25" x14ac:dyDescent="0.2">
      <c r="B26" s="86" t="s">
        <v>23</v>
      </c>
      <c r="C26" s="87"/>
      <c r="D26" s="87"/>
      <c r="E26" s="88"/>
      <c r="F26" s="15"/>
      <c r="G26" s="15"/>
      <c r="H26" s="15"/>
      <c r="I26" s="15"/>
      <c r="J26" s="15"/>
      <c r="K26" s="15"/>
      <c r="L26" s="15"/>
      <c r="M26" s="15"/>
    </row>
    <row r="27" spans="2:13" ht="14.25" x14ac:dyDescent="0.2">
      <c r="B27" s="31" t="s">
        <v>22</v>
      </c>
      <c r="C27" s="32"/>
      <c r="D27" s="32"/>
      <c r="E27" s="33"/>
      <c r="F27" s="15"/>
      <c r="G27" s="15"/>
      <c r="H27" s="15"/>
      <c r="I27" s="15"/>
      <c r="J27" s="15"/>
      <c r="K27" s="15"/>
      <c r="L27" s="15"/>
      <c r="M27" s="15"/>
    </row>
    <row r="28" spans="2:13" ht="15.75" customHeight="1" thickBot="1" x14ac:dyDescent="0.25">
      <c r="B28" s="83" t="s">
        <v>41</v>
      </c>
      <c r="C28" s="84"/>
      <c r="D28" s="84"/>
      <c r="E28" s="85"/>
      <c r="F28" s="15"/>
      <c r="G28" s="15"/>
      <c r="H28" s="15"/>
      <c r="I28" s="15"/>
      <c r="J28" s="15"/>
      <c r="K28" s="15"/>
      <c r="L28" s="15"/>
      <c r="M28" s="15"/>
    </row>
    <row r="29" spans="2:13" ht="14.25" customHeight="1" x14ac:dyDescent="0.2">
      <c r="B29" s="2"/>
      <c r="C29" s="2"/>
      <c r="D29" s="2"/>
      <c r="E29" s="20"/>
      <c r="F29" s="2"/>
      <c r="G29" s="2"/>
      <c r="H29" s="2"/>
      <c r="I29" s="2"/>
      <c r="J29" s="2"/>
      <c r="K29" s="2"/>
      <c r="L29" s="15"/>
      <c r="M29" s="15"/>
    </row>
    <row r="30" spans="2:13" ht="14.25" customHeight="1" thickBot="1" x14ac:dyDescent="0.25">
      <c r="B30" s="30"/>
      <c r="C30" s="2"/>
      <c r="D30" s="2"/>
      <c r="E30" s="20"/>
      <c r="F30" s="2"/>
      <c r="G30" s="2"/>
      <c r="H30" s="2"/>
      <c r="I30" s="2"/>
      <c r="J30" s="2"/>
      <c r="K30" s="15"/>
      <c r="L30" s="15"/>
      <c r="M30" s="15"/>
    </row>
    <row r="31" spans="2:13" ht="21" thickBot="1" x14ac:dyDescent="0.35">
      <c r="B31" s="77" t="s">
        <v>55</v>
      </c>
      <c r="C31" s="78"/>
      <c r="D31" s="78"/>
      <c r="E31" s="79"/>
    </row>
    <row r="32" spans="2:13" x14ac:dyDescent="0.25">
      <c r="B32" s="74" t="s">
        <v>91</v>
      </c>
      <c r="C32" s="75"/>
      <c r="D32" s="75"/>
      <c r="E32" s="76"/>
    </row>
    <row r="33" spans="2:5" ht="15.75" thickBot="1" x14ac:dyDescent="0.3">
      <c r="B33" s="80" t="s">
        <v>90</v>
      </c>
      <c r="C33" s="81"/>
      <c r="D33" s="81"/>
      <c r="E33" s="82"/>
    </row>
    <row r="34" spans="2:5" ht="14.25" x14ac:dyDescent="0.2">
      <c r="B34" s="5"/>
    </row>
    <row r="35" spans="2:5" x14ac:dyDescent="0.25">
      <c r="B35" s="5"/>
      <c r="C35" s="37" t="s">
        <v>54</v>
      </c>
      <c r="E35" s="16" t="s">
        <v>56</v>
      </c>
    </row>
    <row r="36" spans="2:5" ht="15.75" x14ac:dyDescent="0.25">
      <c r="B36" s="38" t="s">
        <v>53</v>
      </c>
      <c r="C36" s="113">
        <f>C21</f>
        <v>0</v>
      </c>
      <c r="D36" s="9"/>
      <c r="E36" s="45">
        <f>C36*0.0008</f>
        <v>0</v>
      </c>
    </row>
    <row r="37" spans="2:5" ht="14.25" x14ac:dyDescent="0.2">
      <c r="B37" s="5"/>
    </row>
    <row r="38" spans="2:5" ht="15.75" x14ac:dyDescent="0.25">
      <c r="B38" s="38" t="s">
        <v>57</v>
      </c>
      <c r="C38" s="39" t="s">
        <v>92</v>
      </c>
      <c r="E38" s="45">
        <f>'Addtl Life'!C26+'Addtl Life'!G26+'Addtl Life'!K12</f>
        <v>0.5</v>
      </c>
    </row>
    <row r="39" spans="2:5" ht="14.25" x14ac:dyDescent="0.2">
      <c r="B39" s="40"/>
      <c r="C39" s="40"/>
      <c r="D39" s="40"/>
      <c r="E39" s="41"/>
    </row>
  </sheetData>
  <sheetProtection algorithmName="SHA-512" hashValue="e05narOkeJRGUF6XHlI28GwQlOepOipirSBKXVXGdMfhnbahAbvq/KMCIvN2FVostE/qsVRW+VlezaGDFk3LSw==" saltValue="npEgUKESCndjFgP9dLBJGA==" spinCount="100000" sheet="1" objects="1" scenarios="1" selectLockedCells="1"/>
  <dataConsolidate/>
  <mergeCells count="10">
    <mergeCell ref="B2:E2"/>
    <mergeCell ref="B4:E4"/>
    <mergeCell ref="B3:E3"/>
    <mergeCell ref="B20:E20"/>
    <mergeCell ref="B25:D25"/>
    <mergeCell ref="B32:E32"/>
    <mergeCell ref="B31:E31"/>
    <mergeCell ref="B33:E33"/>
    <mergeCell ref="B28:E28"/>
    <mergeCell ref="B26:E26"/>
  </mergeCells>
  <printOptions horizontalCentered="1"/>
  <pageMargins left="0.5" right="0.5" top="0.5" bottom="0.5" header="0.3" footer="0.3"/>
  <pageSetup scale="74" fitToHeight="0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Sheet2!$B$9:$B$13</xm:f>
          </x14:formula1>
          <xm:sqref>C8 C16 C12</xm:sqref>
        </x14:dataValidation>
        <x14:dataValidation type="list" allowBlank="1" showInputMessage="1" showErrorMessage="1" xr:uid="{00000000-0002-0000-0000-000001000000}">
          <x14:formula1>
            <xm:f>Sheet2!$B$2:$B$7</xm:f>
          </x14:formula1>
          <xm:sqref>C6</xm:sqref>
        </x14:dataValidation>
        <x14:dataValidation type="list" allowBlank="1" showInputMessage="1" showErrorMessage="1" xr:uid="{00000000-0002-0000-0000-000002000000}">
          <x14:formula1>
            <xm:f>Sheet2!$B$22:$B$28</xm:f>
          </x14:formula1>
          <xm:sqref>C10</xm:sqref>
        </x14:dataValidation>
        <x14:dataValidation type="list" allowBlank="1" showInputMessage="1" showErrorMessage="1" xr:uid="{00000000-0002-0000-0000-000003000000}">
          <x14:formula1>
            <xm:f>Sheet2!$B$36:$B$40</xm:f>
          </x14:formula1>
          <xm:sqref>C18</xm:sqref>
        </x14:dataValidation>
        <x14:dataValidation type="list" allowBlank="1" showInputMessage="1" showErrorMessage="1" xr:uid="{00000000-0002-0000-0000-000004000000}">
          <x14:formula1>
            <xm:f>Sheet2!$B$30:$B$34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32"/>
  <sheetViews>
    <sheetView workbookViewId="0">
      <selection activeCell="B28" sqref="B28:D30"/>
    </sheetView>
  </sheetViews>
  <sheetFormatPr defaultRowHeight="15" x14ac:dyDescent="0.25"/>
  <cols>
    <col min="1" max="1" width="4.5703125" customWidth="1"/>
    <col min="2" max="2" width="14.28515625" customWidth="1"/>
    <col min="3" max="4" width="20" customWidth="1"/>
    <col min="6" max="6" width="14.28515625" customWidth="1"/>
    <col min="7" max="8" width="20.7109375" customWidth="1"/>
    <col min="10" max="11" width="20.7109375" customWidth="1"/>
  </cols>
  <sheetData>
    <row r="2" spans="1:11" ht="15.75" thickBot="1" x14ac:dyDescent="0.3"/>
    <row r="3" spans="1:11" ht="20.25" x14ac:dyDescent="0.3">
      <c r="B3" s="77" t="s">
        <v>76</v>
      </c>
      <c r="C3" s="78"/>
      <c r="D3" s="78"/>
      <c r="E3" s="78"/>
      <c r="F3" s="78"/>
      <c r="G3" s="78"/>
      <c r="H3" s="78"/>
      <c r="I3" s="78"/>
      <c r="J3" s="78"/>
      <c r="K3" s="79"/>
    </row>
    <row r="4" spans="1:11" ht="18.75" customHeight="1" x14ac:dyDescent="0.3">
      <c r="B4" s="102" t="s">
        <v>80</v>
      </c>
      <c r="C4" s="103"/>
      <c r="D4" s="103"/>
      <c r="E4" s="103"/>
      <c r="F4" s="103"/>
      <c r="G4" s="103"/>
      <c r="H4" s="103"/>
      <c r="I4" s="103"/>
      <c r="J4" s="103"/>
      <c r="K4" s="104"/>
    </row>
    <row r="5" spans="1:11" ht="18.75" x14ac:dyDescent="0.3">
      <c r="B5" s="48" t="s">
        <v>87</v>
      </c>
      <c r="C5" s="68"/>
      <c r="D5" s="68"/>
      <c r="E5" s="69"/>
      <c r="F5" s="69"/>
      <c r="G5" s="69"/>
      <c r="H5" s="46"/>
      <c r="I5" s="46"/>
      <c r="J5" s="46"/>
      <c r="K5" s="47"/>
    </row>
    <row r="6" spans="1:11" ht="18.75" x14ac:dyDescent="0.3">
      <c r="B6" s="49" t="s">
        <v>70</v>
      </c>
      <c r="C6" s="70"/>
      <c r="D6" s="70"/>
      <c r="E6" s="71"/>
      <c r="F6" s="71"/>
      <c r="G6" s="71"/>
      <c r="H6" s="46"/>
      <c r="I6" s="46"/>
      <c r="J6" s="46"/>
      <c r="K6" s="47"/>
    </row>
    <row r="7" spans="1:11" ht="18.75" x14ac:dyDescent="0.3">
      <c r="A7" s="43"/>
      <c r="B7" s="50"/>
      <c r="C7" s="51"/>
      <c r="D7" s="51"/>
      <c r="E7" s="46"/>
      <c r="F7" s="46"/>
      <c r="G7" s="46"/>
      <c r="H7" s="46"/>
      <c r="I7" s="46"/>
      <c r="J7" s="46"/>
      <c r="K7" s="47"/>
    </row>
    <row r="8" spans="1:11" ht="15.75" x14ac:dyDescent="0.25">
      <c r="B8" s="107" t="s">
        <v>75</v>
      </c>
      <c r="C8" s="105"/>
      <c r="D8" s="105"/>
      <c r="E8" s="46"/>
      <c r="F8" s="105" t="s">
        <v>77</v>
      </c>
      <c r="G8" s="105"/>
      <c r="H8" s="105"/>
      <c r="I8" s="46"/>
      <c r="J8" s="105" t="s">
        <v>86</v>
      </c>
      <c r="K8" s="106"/>
    </row>
    <row r="9" spans="1:11" ht="15.75" x14ac:dyDescent="0.25">
      <c r="B9" s="65"/>
      <c r="C9" s="108" t="s">
        <v>74</v>
      </c>
      <c r="D9" s="109"/>
      <c r="E9" s="46"/>
      <c r="F9" s="63"/>
      <c r="G9" s="108" t="s">
        <v>74</v>
      </c>
      <c r="H9" s="109"/>
      <c r="I9" s="46"/>
      <c r="J9" s="110" t="s">
        <v>83</v>
      </c>
      <c r="K9" s="111"/>
    </row>
    <row r="10" spans="1:11" ht="45" x14ac:dyDescent="0.25">
      <c r="A10" s="42"/>
      <c r="B10" s="66" t="s">
        <v>88</v>
      </c>
      <c r="C10" s="64" t="s">
        <v>78</v>
      </c>
      <c r="D10" s="64" t="s">
        <v>79</v>
      </c>
      <c r="E10" s="46"/>
      <c r="F10" s="64" t="s">
        <v>88</v>
      </c>
      <c r="G10" s="64" t="s">
        <v>81</v>
      </c>
      <c r="H10" s="64" t="s">
        <v>82</v>
      </c>
      <c r="I10" s="46"/>
      <c r="J10" s="52" t="s">
        <v>71</v>
      </c>
      <c r="K10" s="73">
        <v>0.1</v>
      </c>
    </row>
    <row r="11" spans="1:11" x14ac:dyDescent="0.25">
      <c r="B11" s="67" t="s">
        <v>58</v>
      </c>
      <c r="C11" s="62">
        <v>0.15</v>
      </c>
      <c r="D11" s="62">
        <v>0.23</v>
      </c>
      <c r="E11" s="46"/>
      <c r="F11" s="61" t="s">
        <v>58</v>
      </c>
      <c r="G11" s="62">
        <v>0.38</v>
      </c>
      <c r="H11" s="62">
        <v>0.54</v>
      </c>
      <c r="I11" s="46"/>
      <c r="J11" s="52" t="s">
        <v>72</v>
      </c>
      <c r="K11" s="115">
        <v>10000</v>
      </c>
    </row>
    <row r="12" spans="1:11" x14ac:dyDescent="0.25">
      <c r="B12" s="67" t="s">
        <v>59</v>
      </c>
      <c r="C12" s="62">
        <v>0.17</v>
      </c>
      <c r="D12" s="62">
        <v>0.27</v>
      </c>
      <c r="E12" s="46"/>
      <c r="F12" s="61" t="s">
        <v>59</v>
      </c>
      <c r="G12" s="62">
        <v>0.45</v>
      </c>
      <c r="H12" s="62">
        <v>0.64</v>
      </c>
      <c r="I12" s="46"/>
      <c r="J12" s="52" t="s">
        <v>73</v>
      </c>
      <c r="K12" s="53">
        <f>(K11/2000)*K10</f>
        <v>0.5</v>
      </c>
    </row>
    <row r="13" spans="1:11" x14ac:dyDescent="0.25">
      <c r="B13" s="67" t="s">
        <v>60</v>
      </c>
      <c r="C13" s="62">
        <v>0.19</v>
      </c>
      <c r="D13" s="62">
        <v>0.36</v>
      </c>
      <c r="E13" s="46"/>
      <c r="F13" s="61" t="s">
        <v>60</v>
      </c>
      <c r="G13" s="62">
        <v>0.6</v>
      </c>
      <c r="H13" s="62">
        <v>0.86</v>
      </c>
      <c r="I13" s="46"/>
      <c r="J13" s="46"/>
      <c r="K13" s="47"/>
    </row>
    <row r="14" spans="1:11" x14ac:dyDescent="0.25">
      <c r="B14" s="67" t="s">
        <v>61</v>
      </c>
      <c r="C14" s="62">
        <v>0.27</v>
      </c>
      <c r="D14" s="62">
        <v>0.41</v>
      </c>
      <c r="E14" s="46"/>
      <c r="F14" s="61" t="s">
        <v>61</v>
      </c>
      <c r="G14" s="62">
        <v>0.68</v>
      </c>
      <c r="H14" s="62">
        <v>0.98</v>
      </c>
      <c r="I14" s="46"/>
      <c r="J14" s="46"/>
      <c r="K14" s="47"/>
    </row>
    <row r="15" spans="1:11" x14ac:dyDescent="0.25">
      <c r="B15" s="67" t="s">
        <v>62</v>
      </c>
      <c r="C15" s="62">
        <v>0.38</v>
      </c>
      <c r="D15" s="62">
        <v>0.55000000000000004</v>
      </c>
      <c r="E15" s="46"/>
      <c r="F15" s="61" t="s">
        <v>62</v>
      </c>
      <c r="G15" s="62">
        <v>0.8</v>
      </c>
      <c r="H15" s="62">
        <v>1.19</v>
      </c>
      <c r="I15" s="46"/>
      <c r="J15" s="46"/>
      <c r="K15" s="47"/>
    </row>
    <row r="16" spans="1:11" x14ac:dyDescent="0.25">
      <c r="B16" s="67" t="s">
        <v>63</v>
      </c>
      <c r="C16" s="62">
        <v>0.57999999999999996</v>
      </c>
      <c r="D16" s="62">
        <v>0.81</v>
      </c>
      <c r="E16" s="46"/>
      <c r="F16" s="61" t="s">
        <v>63</v>
      </c>
      <c r="G16" s="62">
        <v>1.2</v>
      </c>
      <c r="H16" s="62">
        <v>1.82</v>
      </c>
      <c r="I16" s="46"/>
      <c r="J16" s="46"/>
      <c r="K16" s="47"/>
    </row>
    <row r="17" spans="2:11" x14ac:dyDescent="0.25">
      <c r="B17" s="67" t="s">
        <v>64</v>
      </c>
      <c r="C17" s="62">
        <v>0.88</v>
      </c>
      <c r="D17" s="62">
        <v>1.24</v>
      </c>
      <c r="E17" s="46"/>
      <c r="F17" s="61" t="s">
        <v>64</v>
      </c>
      <c r="G17" s="62">
        <v>1.84</v>
      </c>
      <c r="H17" s="62">
        <v>2.67</v>
      </c>
      <c r="I17" s="46"/>
      <c r="J17" s="46"/>
      <c r="K17" s="47"/>
    </row>
    <row r="18" spans="2:11" x14ac:dyDescent="0.25">
      <c r="B18" s="67" t="s">
        <v>65</v>
      </c>
      <c r="C18" s="62">
        <v>1.65</v>
      </c>
      <c r="D18" s="62">
        <v>2.27</v>
      </c>
      <c r="E18" s="46"/>
      <c r="F18" s="61" t="s">
        <v>65</v>
      </c>
      <c r="G18" s="62">
        <v>3.4</v>
      </c>
      <c r="H18" s="62">
        <v>4.7</v>
      </c>
      <c r="I18" s="46"/>
      <c r="J18" s="46"/>
      <c r="K18" s="47"/>
    </row>
    <row r="19" spans="2:11" x14ac:dyDescent="0.25">
      <c r="B19" s="67" t="s">
        <v>66</v>
      </c>
      <c r="C19" s="62">
        <v>2.52</v>
      </c>
      <c r="D19" s="62">
        <v>3.46</v>
      </c>
      <c r="E19" s="46"/>
      <c r="F19" s="61" t="s">
        <v>66</v>
      </c>
      <c r="G19" s="62">
        <v>5.14</v>
      </c>
      <c r="H19" s="62">
        <v>7.04</v>
      </c>
      <c r="I19" s="46"/>
      <c r="J19" s="46"/>
      <c r="K19" s="47"/>
    </row>
    <row r="20" spans="2:11" x14ac:dyDescent="0.25">
      <c r="B20" s="67" t="s">
        <v>67</v>
      </c>
      <c r="C20" s="62">
        <v>4.8600000000000003</v>
      </c>
      <c r="D20" s="62">
        <v>6.51</v>
      </c>
      <c r="E20" s="46"/>
      <c r="F20" s="61" t="s">
        <v>67</v>
      </c>
      <c r="G20" s="62">
        <v>9.82</v>
      </c>
      <c r="H20" s="62">
        <v>13.17</v>
      </c>
      <c r="I20" s="46"/>
      <c r="J20" s="46"/>
      <c r="K20" s="47"/>
    </row>
    <row r="21" spans="2:11" x14ac:dyDescent="0.25">
      <c r="B21" s="67" t="s">
        <v>68</v>
      </c>
      <c r="C21" s="62">
        <v>5.66</v>
      </c>
      <c r="D21" s="62">
        <v>9.27</v>
      </c>
      <c r="E21" s="46"/>
      <c r="F21" s="61" t="s">
        <v>68</v>
      </c>
      <c r="G21" s="62">
        <v>11.77</v>
      </c>
      <c r="H21" s="62">
        <v>16.48</v>
      </c>
      <c r="I21" s="46"/>
      <c r="J21" s="46"/>
      <c r="K21" s="47"/>
    </row>
    <row r="22" spans="2:11" x14ac:dyDescent="0.25">
      <c r="B22" s="67" t="s">
        <v>69</v>
      </c>
      <c r="C22" s="62">
        <v>7.88</v>
      </c>
      <c r="D22" s="62">
        <v>10.1</v>
      </c>
      <c r="E22" s="46"/>
      <c r="F22" s="61" t="s">
        <v>69</v>
      </c>
      <c r="G22" s="62">
        <v>16.48</v>
      </c>
      <c r="H22" s="62">
        <v>34.83</v>
      </c>
      <c r="I22" s="46"/>
      <c r="J22" s="46"/>
      <c r="K22" s="47"/>
    </row>
    <row r="23" spans="2:11" x14ac:dyDescent="0.25">
      <c r="B23" s="54"/>
      <c r="C23" s="46"/>
      <c r="D23" s="46"/>
      <c r="E23" s="46"/>
      <c r="F23" s="46"/>
      <c r="G23" s="46"/>
      <c r="H23" s="46"/>
      <c r="I23" s="46"/>
      <c r="J23" s="46"/>
      <c r="K23" s="47"/>
    </row>
    <row r="24" spans="2:11" x14ac:dyDescent="0.25">
      <c r="B24" s="55" t="s">
        <v>71</v>
      </c>
      <c r="C24" s="114">
        <v>0</v>
      </c>
      <c r="D24" s="46"/>
      <c r="E24" s="46"/>
      <c r="F24" s="46" t="s">
        <v>71</v>
      </c>
      <c r="G24" s="114">
        <v>0</v>
      </c>
      <c r="H24" s="46"/>
      <c r="I24" s="46"/>
      <c r="J24" s="46"/>
      <c r="K24" s="47"/>
    </row>
    <row r="25" spans="2:11" x14ac:dyDescent="0.25">
      <c r="B25" s="55" t="s">
        <v>72</v>
      </c>
      <c r="C25" s="116">
        <v>200000</v>
      </c>
      <c r="D25" s="72"/>
      <c r="E25" s="46"/>
      <c r="F25" s="46" t="s">
        <v>72</v>
      </c>
      <c r="G25" s="116">
        <v>30000</v>
      </c>
      <c r="H25" s="46"/>
      <c r="I25" s="46"/>
      <c r="J25" s="46"/>
      <c r="K25" s="47"/>
    </row>
    <row r="26" spans="2:11" x14ac:dyDescent="0.25">
      <c r="B26" s="55" t="s">
        <v>73</v>
      </c>
      <c r="C26" s="56">
        <f>(C25/10000)*C24</f>
        <v>0</v>
      </c>
      <c r="D26" s="46"/>
      <c r="E26" s="46"/>
      <c r="F26" s="46" t="s">
        <v>73</v>
      </c>
      <c r="G26" s="56">
        <f>(G25/10000)*G24</f>
        <v>0</v>
      </c>
      <c r="H26" s="46"/>
      <c r="I26" s="46"/>
      <c r="J26" s="46"/>
      <c r="K26" s="47"/>
    </row>
    <row r="27" spans="2:11" x14ac:dyDescent="0.25">
      <c r="B27" s="55"/>
      <c r="C27" s="46"/>
      <c r="D27" s="46"/>
      <c r="E27" s="46"/>
      <c r="F27" s="46"/>
      <c r="G27" s="46"/>
      <c r="H27" s="46"/>
      <c r="I27" s="46"/>
      <c r="J27" s="46"/>
      <c r="K27" s="47"/>
    </row>
    <row r="28" spans="2:11" ht="15" customHeight="1" x14ac:dyDescent="0.25">
      <c r="B28" s="100" t="s">
        <v>84</v>
      </c>
      <c r="C28" s="101"/>
      <c r="D28" s="101"/>
      <c r="E28" s="46"/>
      <c r="F28" s="101" t="s">
        <v>85</v>
      </c>
      <c r="G28" s="101"/>
      <c r="H28" s="101"/>
      <c r="I28" s="46"/>
      <c r="J28" s="46"/>
      <c r="K28" s="47"/>
    </row>
    <row r="29" spans="2:11" x14ac:dyDescent="0.25">
      <c r="B29" s="100"/>
      <c r="C29" s="101"/>
      <c r="D29" s="101"/>
      <c r="E29" s="46"/>
      <c r="F29" s="101"/>
      <c r="G29" s="101"/>
      <c r="H29" s="101"/>
      <c r="I29" s="46"/>
      <c r="J29" s="46"/>
      <c r="K29" s="47"/>
    </row>
    <row r="30" spans="2:11" x14ac:dyDescent="0.25">
      <c r="B30" s="100"/>
      <c r="C30" s="101"/>
      <c r="D30" s="101"/>
      <c r="E30" s="46"/>
      <c r="F30" s="101"/>
      <c r="G30" s="101"/>
      <c r="H30" s="101"/>
      <c r="I30" s="46"/>
      <c r="J30" s="46"/>
      <c r="K30" s="47"/>
    </row>
    <row r="31" spans="2:11" ht="15.75" thickBot="1" x14ac:dyDescent="0.3">
      <c r="B31" s="57"/>
      <c r="C31" s="58"/>
      <c r="D31" s="58"/>
      <c r="E31" s="59"/>
      <c r="F31" s="59"/>
      <c r="G31" s="59"/>
      <c r="H31" s="59"/>
      <c r="I31" s="59"/>
      <c r="J31" s="59"/>
      <c r="K31" s="60"/>
    </row>
    <row r="32" spans="2:11" x14ac:dyDescent="0.25">
      <c r="B32" s="44"/>
      <c r="C32" s="44"/>
      <c r="D32" s="44"/>
    </row>
  </sheetData>
  <mergeCells count="10">
    <mergeCell ref="B28:D30"/>
    <mergeCell ref="F28:H30"/>
    <mergeCell ref="B3:K3"/>
    <mergeCell ref="B4:K4"/>
    <mergeCell ref="J8:K8"/>
    <mergeCell ref="B8:D8"/>
    <mergeCell ref="C9:D9"/>
    <mergeCell ref="J9:K9"/>
    <mergeCell ref="F8:H8"/>
    <mergeCell ref="G9:H9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45"/>
  <sheetViews>
    <sheetView workbookViewId="0">
      <selection activeCell="B21" sqref="B21"/>
    </sheetView>
  </sheetViews>
  <sheetFormatPr defaultRowHeight="15" x14ac:dyDescent="0.25"/>
  <cols>
    <col min="2" max="2" width="36.28515625" bestFit="1" customWidth="1"/>
    <col min="3" max="3" width="9.42578125" bestFit="1" customWidth="1"/>
    <col min="4" max="4" width="9.85546875" bestFit="1" customWidth="1"/>
    <col min="5" max="5" width="10.42578125" bestFit="1" customWidth="1"/>
    <col min="6" max="6" width="11.28515625" bestFit="1" customWidth="1"/>
    <col min="8" max="8" width="9.85546875" bestFit="1" customWidth="1"/>
    <col min="10" max="10" width="10.5703125" bestFit="1" customWidth="1"/>
  </cols>
  <sheetData>
    <row r="2" spans="1:5" x14ac:dyDescent="0.25">
      <c r="B2" t="s">
        <v>25</v>
      </c>
    </row>
    <row r="3" spans="1:5" x14ac:dyDescent="0.25">
      <c r="B3" t="s">
        <v>6</v>
      </c>
    </row>
    <row r="4" spans="1:5" x14ac:dyDescent="0.25">
      <c r="B4" t="s">
        <v>7</v>
      </c>
    </row>
    <row r="5" spans="1:5" x14ac:dyDescent="0.25">
      <c r="B5" t="s">
        <v>50</v>
      </c>
    </row>
    <row r="6" spans="1:5" x14ac:dyDescent="0.25">
      <c r="B6" t="s">
        <v>51</v>
      </c>
    </row>
    <row r="7" spans="1:5" x14ac:dyDescent="0.25">
      <c r="B7" t="s">
        <v>9</v>
      </c>
    </row>
    <row r="9" spans="1:5" x14ac:dyDescent="0.25">
      <c r="B9" t="s">
        <v>25</v>
      </c>
    </row>
    <row r="10" spans="1:5" x14ac:dyDescent="0.25">
      <c r="B10" t="s">
        <v>1</v>
      </c>
    </row>
    <row r="11" spans="1:5" x14ac:dyDescent="0.25">
      <c r="B11" t="s">
        <v>29</v>
      </c>
    </row>
    <row r="12" spans="1:5" x14ac:dyDescent="0.25">
      <c r="B12" t="s">
        <v>42</v>
      </c>
    </row>
    <row r="13" spans="1:5" x14ac:dyDescent="0.25">
      <c r="B13" t="s">
        <v>2</v>
      </c>
    </row>
    <row r="16" spans="1:5" x14ac:dyDescent="0.25">
      <c r="A16" t="s">
        <v>6</v>
      </c>
      <c r="B16" t="s">
        <v>10</v>
      </c>
      <c r="C16" t="s">
        <v>11</v>
      </c>
      <c r="D16" t="s">
        <v>8</v>
      </c>
      <c r="E16" t="s">
        <v>9</v>
      </c>
    </row>
    <row r="17" spans="1:10" x14ac:dyDescent="0.25">
      <c r="A17" s="3">
        <v>-1055</v>
      </c>
      <c r="B17" s="3">
        <v>-1064</v>
      </c>
      <c r="C17" s="3">
        <f>B17</f>
        <v>-1064</v>
      </c>
      <c r="D17" s="35">
        <v>-812.11</v>
      </c>
      <c r="E17" s="3">
        <v>0</v>
      </c>
    </row>
    <row r="18" spans="1:10" x14ac:dyDescent="0.25">
      <c r="A18" s="3">
        <v>-1877</v>
      </c>
      <c r="B18" s="3">
        <v>-1876</v>
      </c>
      <c r="C18" s="3">
        <f>B18</f>
        <v>-1876</v>
      </c>
      <c r="D18" s="35">
        <f>D17</f>
        <v>-812.11</v>
      </c>
      <c r="E18" s="3">
        <v>0</v>
      </c>
    </row>
    <row r="19" spans="1:10" x14ac:dyDescent="0.25">
      <c r="A19" s="3">
        <v>-1724</v>
      </c>
      <c r="B19" s="3">
        <v>-1618</v>
      </c>
      <c r="C19" s="3">
        <f>B19</f>
        <v>-1618</v>
      </c>
      <c r="D19" s="35">
        <f>D17</f>
        <v>-812.11</v>
      </c>
      <c r="E19" s="3">
        <v>0</v>
      </c>
    </row>
    <row r="20" spans="1:10" x14ac:dyDescent="0.25">
      <c r="A20" s="3">
        <v>-2533</v>
      </c>
      <c r="B20" s="3">
        <v>-2632</v>
      </c>
      <c r="C20" s="3">
        <f>B20</f>
        <v>-2632</v>
      </c>
      <c r="D20" s="35">
        <f>D17</f>
        <v>-812.11</v>
      </c>
      <c r="E20" s="3">
        <v>0</v>
      </c>
    </row>
    <row r="22" spans="1:10" x14ac:dyDescent="0.25">
      <c r="B22" t="s">
        <v>25</v>
      </c>
      <c r="C22" t="s">
        <v>12</v>
      </c>
      <c r="D22" t="s">
        <v>13</v>
      </c>
      <c r="E22" t="s">
        <v>44</v>
      </c>
      <c r="F22" t="s">
        <v>43</v>
      </c>
    </row>
    <row r="23" spans="1:10" x14ac:dyDescent="0.25">
      <c r="A23" t="s">
        <v>52</v>
      </c>
      <c r="B23" t="s">
        <v>33</v>
      </c>
      <c r="C23" s="1">
        <v>693.73</v>
      </c>
      <c r="D23" s="1">
        <v>1526.21</v>
      </c>
      <c r="E23" s="1">
        <v>1318.09</v>
      </c>
      <c r="F23" s="1">
        <v>2150.5700000000002</v>
      </c>
      <c r="I23" s="1">
        <f>0.95*(C26+C38+C32)</f>
        <v>812.10749999999996</v>
      </c>
      <c r="J23" t="s">
        <v>47</v>
      </c>
    </row>
    <row r="24" spans="1:10" x14ac:dyDescent="0.25">
      <c r="A24" t="s">
        <v>52</v>
      </c>
      <c r="B24" t="s">
        <v>48</v>
      </c>
      <c r="C24" s="1">
        <v>574.5</v>
      </c>
      <c r="D24" s="1">
        <v>1264.7</v>
      </c>
      <c r="E24" s="1">
        <v>1091.49</v>
      </c>
      <c r="F24" s="1">
        <v>1781.81</v>
      </c>
      <c r="I24" s="1"/>
    </row>
    <row r="25" spans="1:10" x14ac:dyDescent="0.25">
      <c r="A25" t="s">
        <v>52</v>
      </c>
      <c r="B25" t="s">
        <v>36</v>
      </c>
      <c r="C25" s="1">
        <v>423.09</v>
      </c>
      <c r="D25" s="1">
        <v>931.34</v>
      </c>
      <c r="E25" s="1">
        <v>803.53</v>
      </c>
      <c r="F25" s="1">
        <v>1311.82</v>
      </c>
    </row>
    <row r="26" spans="1:10" x14ac:dyDescent="0.25">
      <c r="A26" t="s">
        <v>52</v>
      </c>
      <c r="B26" t="s">
        <v>34</v>
      </c>
      <c r="C26" s="1">
        <v>767.25</v>
      </c>
      <c r="D26" s="1">
        <v>1687.93</v>
      </c>
      <c r="E26" s="1">
        <v>1457.8</v>
      </c>
      <c r="F26" s="1">
        <v>2378.52</v>
      </c>
      <c r="I26" s="1"/>
    </row>
    <row r="27" spans="1:10" x14ac:dyDescent="0.25">
      <c r="A27" t="s">
        <v>52</v>
      </c>
      <c r="B27" t="s">
        <v>35</v>
      </c>
      <c r="C27" s="1">
        <v>711.74</v>
      </c>
      <c r="D27" s="1">
        <v>1565.82</v>
      </c>
      <c r="E27" s="1">
        <v>1352.33</v>
      </c>
      <c r="F27" s="1">
        <v>2206.4299999999998</v>
      </c>
      <c r="I27" s="1"/>
      <c r="J27" s="34"/>
    </row>
    <row r="28" spans="1:10" x14ac:dyDescent="0.25">
      <c r="A28" t="s">
        <v>52</v>
      </c>
      <c r="B28" t="s">
        <v>37</v>
      </c>
      <c r="C28" s="1">
        <v>594.09</v>
      </c>
      <c r="D28" s="1">
        <v>1307.01</v>
      </c>
      <c r="E28" s="1">
        <v>1128.81</v>
      </c>
      <c r="F28" s="1">
        <v>1841.73</v>
      </c>
      <c r="I28" s="1"/>
    </row>
    <row r="29" spans="1:10" x14ac:dyDescent="0.25">
      <c r="I29" s="1"/>
    </row>
    <row r="30" spans="1:10" x14ac:dyDescent="0.25">
      <c r="B30" t="s">
        <v>25</v>
      </c>
    </row>
    <row r="31" spans="1:10" x14ac:dyDescent="0.25">
      <c r="A31" t="s">
        <v>14</v>
      </c>
      <c r="B31" t="s">
        <v>4</v>
      </c>
      <c r="C31" s="21">
        <v>70.88</v>
      </c>
      <c r="D31" s="21">
        <v>155.96</v>
      </c>
      <c r="E31" s="21">
        <v>134.69</v>
      </c>
      <c r="F31" s="21">
        <v>219.74</v>
      </c>
      <c r="I31" s="1"/>
    </row>
    <row r="32" spans="1:10" x14ac:dyDescent="0.25">
      <c r="A32" t="s">
        <v>14</v>
      </c>
      <c r="B32" t="s">
        <v>46</v>
      </c>
      <c r="C32" s="21">
        <v>65.61</v>
      </c>
      <c r="D32" s="21">
        <v>129.99</v>
      </c>
      <c r="E32" s="21">
        <v>144.54</v>
      </c>
      <c r="F32" s="21">
        <v>214.06</v>
      </c>
    </row>
    <row r="33" spans="1:6" x14ac:dyDescent="0.25">
      <c r="A33" t="s">
        <v>14</v>
      </c>
      <c r="B33" t="s">
        <v>45</v>
      </c>
      <c r="C33" s="21">
        <v>38.33</v>
      </c>
      <c r="D33" s="21">
        <v>75.92</v>
      </c>
      <c r="E33" s="21">
        <v>84.43</v>
      </c>
      <c r="F33" s="21">
        <v>125.05</v>
      </c>
    </row>
    <row r="34" spans="1:6" x14ac:dyDescent="0.25">
      <c r="A34" t="s">
        <v>14</v>
      </c>
      <c r="B34" t="s">
        <v>15</v>
      </c>
      <c r="C34" s="21">
        <v>46.99</v>
      </c>
      <c r="D34" s="21">
        <v>93.99</v>
      </c>
      <c r="E34" s="21">
        <v>100.11</v>
      </c>
      <c r="F34" s="21">
        <v>150.18</v>
      </c>
    </row>
    <row r="36" spans="1:6" x14ac:dyDescent="0.25">
      <c r="B36" t="s">
        <v>25</v>
      </c>
    </row>
    <row r="37" spans="1:6" x14ac:dyDescent="0.25">
      <c r="A37" t="s">
        <v>16</v>
      </c>
      <c r="B37" t="s">
        <v>4</v>
      </c>
      <c r="C37" s="21">
        <v>8.49</v>
      </c>
      <c r="D37" s="21">
        <v>18.670000000000002</v>
      </c>
      <c r="E37" s="21">
        <v>16.12</v>
      </c>
      <c r="F37" s="21">
        <v>26.31</v>
      </c>
    </row>
    <row r="38" spans="1:6" x14ac:dyDescent="0.25">
      <c r="A38" t="s">
        <v>16</v>
      </c>
      <c r="B38" t="s">
        <v>32</v>
      </c>
      <c r="C38" s="21">
        <v>21.99</v>
      </c>
      <c r="D38" s="21">
        <v>48.35</v>
      </c>
      <c r="E38" s="21">
        <v>41.72</v>
      </c>
      <c r="F38" s="21">
        <v>68.099999999999994</v>
      </c>
    </row>
    <row r="39" spans="1:6" x14ac:dyDescent="0.25">
      <c r="A39" t="s">
        <v>16</v>
      </c>
      <c r="B39" t="s">
        <v>31</v>
      </c>
      <c r="C39" s="21">
        <v>14.56</v>
      </c>
      <c r="D39" s="21">
        <v>32.04</v>
      </c>
      <c r="E39" s="21">
        <v>27.68</v>
      </c>
      <c r="F39" s="21">
        <v>45.14</v>
      </c>
    </row>
    <row r="40" spans="1:6" x14ac:dyDescent="0.25">
      <c r="A40" t="s">
        <v>16</v>
      </c>
      <c r="B40" t="s">
        <v>30</v>
      </c>
      <c r="C40" s="21">
        <v>7.09</v>
      </c>
      <c r="D40" s="21">
        <v>15.58</v>
      </c>
      <c r="E40" s="21">
        <v>13.45</v>
      </c>
      <c r="F40" s="21">
        <v>21.95</v>
      </c>
    </row>
    <row r="43" spans="1:6" x14ac:dyDescent="0.25">
      <c r="B43" t="s">
        <v>27</v>
      </c>
      <c r="C43">
        <v>4.9000000000000004</v>
      </c>
    </row>
    <row r="44" spans="1:6" x14ac:dyDescent="0.25">
      <c r="B44" t="s">
        <v>19</v>
      </c>
      <c r="C44">
        <v>4.4000000000000004</v>
      </c>
    </row>
    <row r="45" spans="1:6" x14ac:dyDescent="0.25">
      <c r="B45" t="s">
        <v>28</v>
      </c>
      <c r="C45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Benefits Calc</vt:lpstr>
      <vt:lpstr>Addtl Life</vt:lpstr>
      <vt:lpstr>Sheet2</vt:lpstr>
      <vt:lpstr>'Addtl Life'!Print_Area</vt:lpstr>
    </vt:vector>
  </TitlesOfParts>
  <Company>Clackamas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</dc:creator>
  <cp:lastModifiedBy>Vanessa Vu</cp:lastModifiedBy>
  <cp:lastPrinted>2023-07-25T18:15:50Z</cp:lastPrinted>
  <dcterms:created xsi:type="dcterms:W3CDTF">2014-06-09T15:55:00Z</dcterms:created>
  <dcterms:modified xsi:type="dcterms:W3CDTF">2023-10-18T22:35:12Z</dcterms:modified>
  <cp:contentStatus/>
</cp:coreProperties>
</file>